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4160" yWindow="435" windowWidth="14145" windowHeight="11760" activeTab="2"/>
  </bookViews>
  <sheets>
    <sheet name="113CKTC" sheetId="11" r:id="rId1"/>
    <sheet name="114CKTC" sheetId="12" r:id="rId2"/>
    <sheet name="115CKTC" sheetId="13" r:id="rId3"/>
  </sheets>
  <definedNames>
    <definedName name="dv">#REF!</definedName>
    <definedName name="h">#REF!</definedName>
    <definedName name="Print_Area" localSheetId="1">'114CKTC'!$A$1:$I$23</definedName>
    <definedName name="Print_Area" localSheetId="2">'115CKTC'!$A$1:$N$26</definedName>
    <definedName name="t">#REF!</definedName>
    <definedName name="_xlnm.Print_Area" localSheetId="1">'114CKTC'!$A$1:$H$23</definedName>
    <definedName name="_xlnm.Print_Area" localSheetId="2">'115CKTC'!$A$1:$N$26</definedName>
    <definedName name="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8" i="13" l="1"/>
  <c r="Q8" i="13"/>
  <c r="O8" i="13"/>
  <c r="H8" i="12"/>
  <c r="E16" i="11" l="1"/>
  <c r="E18" i="11"/>
  <c r="E19" i="11"/>
  <c r="E17" i="11"/>
  <c r="I15" i="13"/>
  <c r="J8" i="13"/>
  <c r="K8" i="13"/>
  <c r="I8" i="13"/>
  <c r="I26" i="13"/>
  <c r="I20" i="13"/>
  <c r="I19" i="13"/>
  <c r="I18" i="13"/>
  <c r="I17" i="13"/>
  <c r="I16" i="13"/>
  <c r="I11" i="13"/>
  <c r="I12" i="13"/>
  <c r="I13" i="13"/>
  <c r="I14" i="13"/>
  <c r="I10" i="13"/>
  <c r="K14" i="13"/>
  <c r="E7" i="11"/>
  <c r="E10" i="11"/>
  <c r="E11" i="11"/>
  <c r="E15" i="11"/>
  <c r="E14" i="11"/>
  <c r="E13" i="11"/>
  <c r="E12" i="11"/>
  <c r="D10" i="11"/>
  <c r="D13" i="11"/>
  <c r="D12" i="11"/>
  <c r="F20" i="13"/>
  <c r="F13" i="13"/>
  <c r="F10" i="13"/>
  <c r="H14" i="13"/>
  <c r="F14" i="13" s="1"/>
  <c r="E14" i="13"/>
  <c r="E25" i="13" l="1"/>
  <c r="C25" i="13" s="1"/>
  <c r="D24" i="13"/>
  <c r="E12" i="13"/>
  <c r="E18" i="13"/>
  <c r="E19" i="13"/>
  <c r="E17" i="13"/>
  <c r="D17" i="13"/>
  <c r="E16" i="12" l="1"/>
  <c r="E11" i="12"/>
  <c r="E12" i="12"/>
  <c r="E13" i="12"/>
  <c r="E14" i="12"/>
  <c r="E10" i="12"/>
  <c r="K10" i="12"/>
  <c r="E9" i="12" l="1"/>
  <c r="E20" i="12"/>
  <c r="E19" i="12"/>
  <c r="A3" i="13" l="1"/>
  <c r="A3" i="11"/>
  <c r="N19" i="13"/>
  <c r="N18" i="13"/>
  <c r="M17" i="13"/>
  <c r="N15" i="13"/>
  <c r="N12" i="13"/>
  <c r="M12" i="13"/>
  <c r="N11" i="13"/>
  <c r="L11" i="13"/>
  <c r="L9" i="13"/>
  <c r="F19" i="13"/>
  <c r="F18" i="13"/>
  <c r="F17" i="13"/>
  <c r="F15" i="13"/>
  <c r="F12" i="13"/>
  <c r="F11" i="13"/>
  <c r="D8" i="13"/>
  <c r="C17" i="11" s="1"/>
  <c r="G8" i="13"/>
  <c r="D17" i="11" s="1"/>
  <c r="C12" i="13"/>
  <c r="C13" i="13"/>
  <c r="C14" i="13"/>
  <c r="C15" i="13"/>
  <c r="C16" i="13"/>
  <c r="C19" i="13"/>
  <c r="N17" i="13"/>
  <c r="C18" i="13"/>
  <c r="E24" i="13"/>
  <c r="L15" i="13" l="1"/>
  <c r="L19" i="13"/>
  <c r="L12" i="13"/>
  <c r="M8" i="13"/>
  <c r="L18" i="13"/>
  <c r="C17" i="13"/>
  <c r="L17" i="13" s="1"/>
  <c r="E8" i="13"/>
  <c r="C18" i="11" s="1"/>
  <c r="F8" i="13"/>
  <c r="C8" i="13" l="1"/>
  <c r="L8" i="13" s="1"/>
  <c r="H14" i="12" l="1"/>
  <c r="H13" i="12"/>
  <c r="H12" i="12"/>
  <c r="H11" i="12"/>
  <c r="H10" i="12"/>
  <c r="H16" i="12"/>
  <c r="F21" i="12"/>
  <c r="C23" i="12"/>
  <c r="C22" i="12"/>
  <c r="G20" i="12"/>
  <c r="H20" i="12" s="1"/>
  <c r="G19" i="12"/>
  <c r="H19" i="12" s="1"/>
  <c r="D9" i="12"/>
  <c r="D8" i="12" s="1"/>
  <c r="F9" i="12"/>
  <c r="G9" i="12"/>
  <c r="C9" i="12"/>
  <c r="F17" i="11"/>
  <c r="F15" i="11"/>
  <c r="F10" i="11"/>
  <c r="F8" i="12" l="1"/>
  <c r="H9" i="12"/>
  <c r="C21" i="12" l="1"/>
  <c r="C8" i="12" l="1"/>
  <c r="C11" i="11" l="1"/>
  <c r="C16" i="11" l="1"/>
  <c r="C7" i="11"/>
  <c r="H21" i="13"/>
  <c r="H8" i="13"/>
  <c r="D18" i="11" s="1"/>
  <c r="D16" i="11" s="1"/>
  <c r="D11" i="11"/>
  <c r="F18" i="11" l="1"/>
  <c r="D7" i="11"/>
  <c r="F7" i="11" s="1"/>
  <c r="F11" i="11"/>
  <c r="F14" i="11"/>
  <c r="A1" i="12" l="1"/>
  <c r="A1" i="13" s="1"/>
  <c r="F16" i="11" l="1"/>
  <c r="F13" i="11"/>
  <c r="F12" i="11"/>
  <c r="N8" i="13" l="1"/>
  <c r="G21" i="12"/>
  <c r="H21" i="12" s="1"/>
  <c r="E21" i="12"/>
  <c r="E8" i="12" s="1"/>
  <c r="E22" i="12"/>
  <c r="H22" i="12"/>
  <c r="E23" i="12"/>
  <c r="H23" i="12"/>
  <c r="G8" i="12" l="1"/>
</calcChain>
</file>

<file path=xl/sharedStrings.xml><?xml version="1.0" encoding="utf-8"?>
<sst xmlns="http://schemas.openxmlformats.org/spreadsheetml/2006/main" count="118" uniqueCount="89">
  <si>
    <t>NỘI DUNG</t>
  </si>
  <si>
    <t>TỔNG SỐ CHI</t>
  </si>
  <si>
    <t>STT</t>
  </si>
  <si>
    <t>SO SÁNH (%)</t>
  </si>
  <si>
    <t>THU NSNN</t>
  </si>
  <si>
    <t>THU NSX</t>
  </si>
  <si>
    <t>A</t>
  </si>
  <si>
    <t>B</t>
  </si>
  <si>
    <t>6=4/2</t>
  </si>
  <si>
    <t>TỔNG THU</t>
  </si>
  <si>
    <t>I</t>
  </si>
  <si>
    <t>II</t>
  </si>
  <si>
    <t>III</t>
  </si>
  <si>
    <t>Thu viện trợ không hoàn lại trực tiếp cho xã (nếu có)</t>
  </si>
  <si>
    <t>IV</t>
  </si>
  <si>
    <t>Thu chuyển nguồn</t>
  </si>
  <si>
    <t>V</t>
  </si>
  <si>
    <t>Thu kết dư ngân sách năm trước</t>
  </si>
  <si>
    <t>Thu bổ sung từ ngân sách cấp trên</t>
  </si>
  <si>
    <t>- Thu bổ sung cân đối</t>
  </si>
  <si>
    <t>- Thu bổ sung có mục tiêu</t>
  </si>
  <si>
    <t>TỔNG SỐ</t>
  </si>
  <si>
    <t>TỔNG CHI</t>
  </si>
  <si>
    <t xml:space="preserve">Trong đó </t>
  </si>
  <si>
    <t>Chi phát thanh, truyền thanh</t>
  </si>
  <si>
    <t>Chi các hoạt động kinh tế</t>
  </si>
  <si>
    <t xml:space="preserve">Chi hoạt động của cơ quan quản lý Nhà nước, Đảng, đoàn thể </t>
  </si>
  <si>
    <t>Chi cho công tác xã hội</t>
  </si>
  <si>
    <t>Chi khác</t>
  </si>
  <si>
    <t>Dự phòng ngân sách</t>
  </si>
  <si>
    <t>Biểu số 113/CK TC-NSNN</t>
  </si>
  <si>
    <t xml:space="preserve">DỰ TOÁN NĂM </t>
  </si>
  <si>
    <t>SO SÁNH</t>
  </si>
  <si>
    <t xml:space="preserve">TỔNG SỐ THU </t>
  </si>
  <si>
    <t xml:space="preserve">Các khoản thu xã hưởng 100% </t>
  </si>
  <si>
    <t>Các khoản thu phân chia theo tỷ lệ (1)</t>
  </si>
  <si>
    <t>Thu bổ sung</t>
  </si>
  <si>
    <t>Chi đầu tư phát triển</t>
  </si>
  <si>
    <t>Chi thường xuyên</t>
  </si>
  <si>
    <t xml:space="preserve">Dự phòng </t>
  </si>
  <si>
    <t>Ghi chú: (1) Bao gồm 4 khoản thuế, lệ phí luật NSNN quy định cho ngân sách xã hưởng và những khoản thu ngân sách địa phương được hưởng dùng để phân chia theo tỷ lệ phần trăm (%) cho xã</t>
  </si>
  <si>
    <t>Biểu số 114/CK TC-NSNN</t>
  </si>
  <si>
    <t>Biểu số 115/CK TC-NSNN</t>
  </si>
  <si>
    <t>DỰ TOÁN NĂM</t>
  </si>
  <si>
    <t>XDCB</t>
  </si>
  <si>
    <t>TX</t>
  </si>
  <si>
    <t>Đơn vị tính: Đồng</t>
  </si>
  <si>
    <t>Đơn vị tính : Đồng</t>
  </si>
  <si>
    <t>VI</t>
  </si>
  <si>
    <t>UBND XÃ CAO MINH</t>
  </si>
  <si>
    <t>Thu ngân sách nhà nước trên địa bàn</t>
  </si>
  <si>
    <t>Thu kết dư</t>
  </si>
  <si>
    <t>DỰ TOÁN NĂM 2025</t>
  </si>
  <si>
    <t>Thu từ khu vực DNNN địa phương quản lý</t>
  </si>
  <si>
    <t>Thu từ khu vực kinh tế ngoài quốc doanh</t>
  </si>
  <si>
    <t>Thuế thu nhập cá nhân</t>
  </si>
  <si>
    <t>Lệ phí trước bạ</t>
  </si>
  <si>
    <t>Thu phí, lệ phí</t>
  </si>
  <si>
    <t>Thu khác ngân sách</t>
  </si>
  <si>
    <t>Thu nội địa</t>
  </si>
  <si>
    <t>LŨY KẾ THỰC HIỆN</t>
  </si>
  <si>
    <t>4=3/1</t>
  </si>
  <si>
    <t>Chi giáo dục</t>
  </si>
  <si>
    <t>Chi y tế</t>
  </si>
  <si>
    <t>Chi văn hóa, thông tin, thể dục, thể thao</t>
  </si>
  <si>
    <t>Chi bảo SN  môi trường</t>
  </si>
  <si>
    <t xml:space="preserve">Tiết kiệm 10 % chi thường xuyên 7 tháng cuối năm và dự toán năm 2024 huyện xuống xã </t>
  </si>
  <si>
    <t>Chuyển nguồn</t>
  </si>
  <si>
    <t>Kết dư</t>
  </si>
  <si>
    <t>Chi quốc phòng</t>
  </si>
  <si>
    <t>Chi an ninh</t>
  </si>
  <si>
    <t xml:space="preserve">Tiết kiệm 10 % chi thường xuyên 7 tháng cuối năm và dự toán năm 2024 tỉnh xuống xã </t>
  </si>
  <si>
    <t>CÂN ĐỐI NGÂN SÁCH XÃ QUÝ IV NĂM 2025</t>
  </si>
  <si>
    <t>ƯỚC THỰC HIỆN THU NGÂN SÁCH XÃ QUÝ IV NĂM 2025</t>
  </si>
  <si>
    <t>ƯỚC THỰC HIỆN CHI NGÂN SÁCH XÃ QUÝ IV NĂM 2025</t>
  </si>
  <si>
    <t>ƯỚC THỰC HIỆN QUÝ IV/2025</t>
  </si>
  <si>
    <t xml:space="preserve"> HIỆN QUÝ IV NĂM 2025</t>
  </si>
  <si>
    <t>ƯỚC THỰC HIỆN QUÝ IV NĂM 2025</t>
  </si>
  <si>
    <t>Chi nộp ngân sách cấp trên</t>
  </si>
  <si>
    <t>Các khoản thu về nhà đất</t>
  </si>
  <si>
    <t>thu khác</t>
  </si>
  <si>
    <t xml:space="preserve">LŨY KẾ THỰC HIỆN </t>
  </si>
  <si>
    <t>4=2/1</t>
  </si>
  <si>
    <t>ĐVT: Đồng</t>
  </si>
  <si>
    <t>Thu huy động, đóng góp</t>
  </si>
  <si>
    <t>10=4/1</t>
  </si>
  <si>
    <t>11=5/2</t>
  </si>
  <si>
    <t>112=6/3</t>
  </si>
  <si>
    <t>(Kèm theo Quyết định số:           /QĐ-UBND ngày         /01/2026 của UBND xã Cao Minh)</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</si>
</sst>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_-* #,##0.00\ _₫_-;\-* #,##0.00\ _₫_-;_-* &quot;-&quot;??\ _₫_-;_-@_-"/>
    <numFmt numFmtId="166" formatCode="_(* #,##0_);_(* \(#,##0\);_(* &quot;-&quot;??_);_(@_)"/>
    <numFmt numFmtId="167" formatCode="_-* #,##0_-;\-* #,##0_-;_-* &quot;-&quot;??_-;_-@_-"/>
  </numFmts>
  <fonts count="18" x14ac:knownFonts="1">
    <font>
      <sz val="11"/>
      <color theme="1"/>
      <name val="Calibri"/>
      <family val="2"/>
      <charset val="163"/>
      <scheme val="minor"/>
    </font>
    <font>
      <sz val="11"/>
      <color theme="1"/>
      <name val="Calibri"/>
      <family val="2"/>
      <charset val="163"/>
      <scheme val="minor"/>
    </font>
    <font>
      <sz val="14"/>
      <name val=".VnArial Narrow"/>
      <family val="2"/>
    </font>
    <font>
      <sz val="11"/>
      <color theme="1"/>
      <name val="Times New Roman"/>
      <family val="1"/>
    </font>
    <font>
      <b/>
      <sz val="11"/>
      <color rgb="FF000000"/>
      <name val="Times New Roman"/>
      <family val="1"/>
    </font>
    <font>
      <b/>
      <sz val="11"/>
      <name val="Times New Roman"/>
      <family val="1"/>
    </font>
    <font>
      <b/>
      <sz val="12"/>
      <name val="Times New Roman"/>
      <family val="1"/>
    </font>
    <font>
      <sz val="11"/>
      <name val="Times New Roman"/>
      <family val="1"/>
    </font>
    <font>
      <b/>
      <sz val="11"/>
      <color theme="1"/>
      <name val="Times New Roman"/>
      <family val="1"/>
    </font>
    <font>
      <sz val="11"/>
      <color theme="1"/>
      <name val="Calibri"/>
      <family val="2"/>
      <scheme val="minor"/>
    </font>
    <font>
      <i/>
      <sz val="11"/>
      <name val="Times New Roman"/>
      <family val="1"/>
    </font>
    <font>
      <i/>
      <sz val="11"/>
      <color theme="1"/>
      <name val="Times New Roman"/>
      <family val="1"/>
    </font>
    <font>
      <sz val="12"/>
      <color theme="1"/>
      <name val="Times New Roman"/>
      <family val="1"/>
    </font>
    <font>
      <sz val="12"/>
      <name val="Times New Roman"/>
      <family val="1"/>
    </font>
    <font>
      <b/>
      <sz val="12"/>
      <color theme="1"/>
      <name val="Times New Roman"/>
      <family val="1"/>
    </font>
    <font>
      <i/>
      <sz val="11"/>
      <color rgb="FF000000"/>
      <name val="Times New Roman"/>
      <family val="1"/>
    </font>
    <font>
      <b/>
      <i/>
      <sz val="11"/>
      <color rgb="FF000000"/>
      <name val="Times New Roman"/>
      <family val="1"/>
    </font>
    <font>
      <b/>
      <i/>
      <sz val="11"/>
      <color theme="1"/>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5">
    <xf numFmtId="0" fontId="0" fillId="0" borderId="0"/>
    <xf numFmtId="164" fontId="1" fillId="0" borderId="0" applyFont="0" applyFill="0" applyBorder="0" applyAlignment="0" applyProtection="0"/>
    <xf numFmtId="165" fontId="2" fillId="0" borderId="0" applyFont="0" applyFill="0" applyBorder="0" applyAlignment="0" applyProtection="0"/>
    <xf numFmtId="9" fontId="1" fillId="0" borderId="0" applyFont="0" applyFill="0" applyBorder="0" applyAlignment="0" applyProtection="0"/>
    <xf numFmtId="0" fontId="9" fillId="0" borderId="0"/>
  </cellStyleXfs>
  <cellXfs count="103">
    <xf numFmtId="0" fontId="0" fillId="0" borderId="0" xfId="0"/>
    <xf numFmtId="0" fontId="7" fillId="0" borderId="1" xfId="0" applyFont="1" applyBorder="1" applyAlignment="1">
      <alignment horizontal="center" vertical="center" wrapText="1"/>
    </xf>
    <xf numFmtId="0" fontId="7" fillId="0" borderId="1" xfId="0" applyFont="1" applyBorder="1" applyAlignment="1">
      <alignment vertical="center" wrapText="1"/>
    </xf>
    <xf numFmtId="3" fontId="7" fillId="0" borderId="1" xfId="0" applyNumberFormat="1" applyFont="1" applyBorder="1" applyAlignment="1">
      <alignment horizontal="center" vertical="center" wrapText="1"/>
    </xf>
    <xf numFmtId="3" fontId="5" fillId="0" borderId="4" xfId="0" applyNumberFormat="1" applyFont="1" applyBorder="1" applyAlignment="1">
      <alignment vertical="center" wrapText="1"/>
    </xf>
    <xf numFmtId="3" fontId="7" fillId="2" borderId="4" xfId="0" applyNumberFormat="1" applyFont="1" applyFill="1" applyBorder="1" applyAlignment="1">
      <alignment vertical="center" wrapText="1"/>
    </xf>
    <xf numFmtId="167" fontId="7" fillId="0" borderId="1" xfId="1" applyNumberFormat="1" applyFont="1" applyBorder="1" applyAlignment="1">
      <alignment vertical="center" wrapText="1"/>
    </xf>
    <xf numFmtId="9" fontId="7" fillId="0" borderId="1" xfId="0" applyNumberFormat="1" applyFont="1" applyBorder="1" applyAlignment="1">
      <alignment horizontal="center" vertical="center" wrapText="1"/>
    </xf>
    <xf numFmtId="3" fontId="7" fillId="0" borderId="1" xfId="0" applyNumberFormat="1" applyFont="1" applyBorder="1" applyAlignment="1">
      <alignment vertical="center" wrapText="1"/>
    </xf>
    <xf numFmtId="3" fontId="3" fillId="0" borderId="1" xfId="0" applyNumberFormat="1" applyFont="1" applyBorder="1" applyAlignment="1">
      <alignment vertical="center" wrapText="1"/>
    </xf>
    <xf numFmtId="0" fontId="3" fillId="0" borderId="0" xfId="0" applyFont="1" applyAlignment="1">
      <alignment vertical="center"/>
    </xf>
    <xf numFmtId="3" fontId="3" fillId="0" borderId="0" xfId="0" applyNumberFormat="1" applyFont="1" applyAlignment="1">
      <alignment vertical="center"/>
    </xf>
    <xf numFmtId="0" fontId="12" fillId="0" borderId="0" xfId="0" applyFont="1" applyAlignment="1">
      <alignment vertical="center"/>
    </xf>
    <xf numFmtId="0" fontId="14" fillId="0" borderId="0" xfId="0" applyFont="1" applyAlignment="1">
      <alignment vertical="center"/>
    </xf>
    <xf numFmtId="0" fontId="12" fillId="0" borderId="4" xfId="4" applyFont="1" applyBorder="1" applyAlignment="1">
      <alignment vertical="center" wrapText="1"/>
    </xf>
    <xf numFmtId="166" fontId="12" fillId="0" borderId="4" xfId="1" applyNumberFormat="1" applyFont="1" applyFill="1" applyBorder="1" applyAlignment="1">
      <alignment horizontal="right" vertical="center" wrapText="1"/>
    </xf>
    <xf numFmtId="3" fontId="12" fillId="0" borderId="0" xfId="0" applyNumberFormat="1" applyFont="1" applyAlignment="1">
      <alignment vertical="center"/>
    </xf>
    <xf numFmtId="3" fontId="6" fillId="0" borderId="4" xfId="0" applyNumberFormat="1" applyFont="1" applyBorder="1" applyAlignment="1">
      <alignment vertical="center" wrapText="1"/>
    </xf>
    <xf numFmtId="3" fontId="13" fillId="0" borderId="4" xfId="0" applyNumberFormat="1" applyFont="1" applyBorder="1" applyAlignment="1">
      <alignment vertical="center" wrapText="1"/>
    </xf>
    <xf numFmtId="3" fontId="13" fillId="2" borderId="4" xfId="0" applyNumberFormat="1" applyFont="1" applyFill="1" applyBorder="1" applyAlignment="1">
      <alignment vertical="center" wrapText="1"/>
    </xf>
    <xf numFmtId="0" fontId="13" fillId="0" borderId="3" xfId="0" applyFont="1" applyBorder="1" applyAlignment="1">
      <alignment horizontal="center" vertical="center" wrapText="1"/>
    </xf>
    <xf numFmtId="10" fontId="13" fillId="0" borderId="3" xfId="0" applyNumberFormat="1" applyFont="1" applyBorder="1" applyAlignment="1">
      <alignment horizontal="center" vertical="center" wrapText="1"/>
    </xf>
    <xf numFmtId="10" fontId="6" fillId="0" borderId="3" xfId="0" applyNumberFormat="1" applyFont="1" applyBorder="1" applyAlignment="1">
      <alignment horizontal="center" vertical="center" wrapText="1"/>
    </xf>
    <xf numFmtId="0" fontId="13" fillId="0" borderId="4" xfId="0" applyFont="1" applyBorder="1" applyAlignment="1">
      <alignment horizontal="center" vertical="center" wrapText="1"/>
    </xf>
    <xf numFmtId="3" fontId="6" fillId="0" borderId="4" xfId="0" applyNumberFormat="1" applyFont="1" applyBorder="1" applyAlignment="1">
      <alignment horizontal="center" vertical="center" wrapText="1"/>
    </xf>
    <xf numFmtId="3" fontId="6" fillId="0" borderId="4" xfId="0" applyNumberFormat="1" applyFont="1" applyBorder="1" applyAlignment="1">
      <alignment horizontal="right" vertical="center" wrapText="1"/>
    </xf>
    <xf numFmtId="0" fontId="6" fillId="0" borderId="4" xfId="0" applyFont="1" applyBorder="1" applyAlignment="1">
      <alignment horizontal="left" vertical="center" wrapText="1"/>
    </xf>
    <xf numFmtId="0" fontId="13" fillId="0" borderId="4" xfId="0" applyFont="1" applyBorder="1" applyAlignment="1">
      <alignment vertical="center" wrapText="1"/>
    </xf>
    <xf numFmtId="3" fontId="13" fillId="0" borderId="4" xfId="0" applyNumberFormat="1" applyFont="1" applyBorder="1" applyAlignment="1">
      <alignment horizontal="right" vertical="center" wrapText="1"/>
    </xf>
    <xf numFmtId="3" fontId="13" fillId="0" borderId="4" xfId="0" applyNumberFormat="1" applyFont="1" applyBorder="1" applyAlignment="1">
      <alignment horizontal="center" vertical="center" wrapText="1"/>
    </xf>
    <xf numFmtId="167" fontId="13" fillId="0" borderId="4" xfId="1" applyNumberFormat="1" applyFont="1" applyBorder="1" applyAlignment="1">
      <alignment horizontal="right" vertical="center" wrapText="1"/>
    </xf>
    <xf numFmtId="167" fontId="13" fillId="0" borderId="4" xfId="1" applyNumberFormat="1" applyFont="1" applyBorder="1" applyAlignment="1">
      <alignment horizontal="center" vertical="center" wrapText="1"/>
    </xf>
    <xf numFmtId="0" fontId="6" fillId="0" borderId="4" xfId="0" applyFont="1" applyBorder="1" applyAlignment="1">
      <alignment vertical="center" wrapText="1"/>
    </xf>
    <xf numFmtId="9" fontId="13" fillId="0" borderId="4" xfId="0" applyNumberFormat="1" applyFont="1" applyBorder="1" applyAlignment="1">
      <alignment horizontal="center" vertical="center" wrapText="1"/>
    </xf>
    <xf numFmtId="9" fontId="6" fillId="0" borderId="4" xfId="0" applyNumberFormat="1" applyFont="1" applyBorder="1" applyAlignment="1">
      <alignment horizontal="center" vertical="center" wrapText="1"/>
    </xf>
    <xf numFmtId="167" fontId="7" fillId="0" borderId="1" xfId="1"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8" xfId="0" applyFont="1" applyBorder="1" applyAlignment="1">
      <alignment vertical="center" wrapText="1"/>
    </xf>
    <xf numFmtId="167" fontId="7" fillId="0" borderId="8" xfId="1" applyNumberFormat="1" applyFont="1" applyBorder="1" applyAlignment="1">
      <alignment vertical="center" wrapText="1"/>
    </xf>
    <xf numFmtId="3" fontId="7" fillId="0" borderId="8" xfId="0" applyNumberFormat="1" applyFont="1" applyBorder="1" applyAlignment="1">
      <alignment horizontal="center" vertical="center" wrapText="1"/>
    </xf>
    <xf numFmtId="3" fontId="7" fillId="0" borderId="8" xfId="0" applyNumberFormat="1" applyFont="1" applyBorder="1" applyAlignment="1">
      <alignment vertical="center" wrapText="1"/>
    </xf>
    <xf numFmtId="0" fontId="3" fillId="0" borderId="0" xfId="0" applyFont="1" applyAlignment="1">
      <alignment horizontal="center" vertical="center"/>
    </xf>
    <xf numFmtId="166" fontId="3" fillId="0" borderId="0" xfId="0" applyNumberFormat="1" applyFont="1" applyAlignment="1">
      <alignment vertical="center"/>
    </xf>
    <xf numFmtId="0" fontId="3" fillId="0" borderId="4" xfId="0" applyFont="1" applyBorder="1" applyAlignment="1">
      <alignment horizontal="center" vertical="center"/>
    </xf>
    <xf numFmtId="0" fontId="3" fillId="0" borderId="4" xfId="0" applyFont="1" applyBorder="1" applyAlignment="1">
      <alignment vertical="center"/>
    </xf>
    <xf numFmtId="3" fontId="3" fillId="0" borderId="4" xfId="0" applyNumberFormat="1" applyFont="1" applyBorder="1" applyAlignment="1">
      <alignment vertical="center"/>
    </xf>
    <xf numFmtId="3" fontId="5" fillId="0" borderId="7" xfId="1" applyNumberFormat="1" applyFont="1" applyBorder="1" applyAlignment="1">
      <alignment horizontal="right" vertical="center" wrapText="1"/>
    </xf>
    <xf numFmtId="3" fontId="7" fillId="0" borderId="1" xfId="0" applyNumberFormat="1" applyFont="1" applyBorder="1" applyAlignment="1">
      <alignment horizontal="right" vertical="center" wrapText="1"/>
    </xf>
    <xf numFmtId="3" fontId="7" fillId="0" borderId="8" xfId="0" applyNumberFormat="1" applyFont="1" applyBorder="1" applyAlignment="1">
      <alignment horizontal="right" vertical="center" wrapText="1"/>
    </xf>
    <xf numFmtId="3" fontId="3" fillId="0" borderId="4" xfId="0" applyNumberFormat="1" applyFont="1" applyBorder="1" applyAlignment="1">
      <alignment horizontal="right" vertical="center"/>
    </xf>
    <xf numFmtId="9" fontId="7" fillId="0" borderId="1" xfId="3" applyFont="1" applyBorder="1" applyAlignment="1">
      <alignment horizontal="center" vertical="center" wrapText="1"/>
    </xf>
    <xf numFmtId="9" fontId="7" fillId="0" borderId="8"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vertical="center" wrapText="1"/>
    </xf>
    <xf numFmtId="3" fontId="7" fillId="0" borderId="4" xfId="0" applyNumberFormat="1" applyFont="1" applyBorder="1" applyAlignment="1">
      <alignment vertical="center" wrapText="1"/>
    </xf>
    <xf numFmtId="10" fontId="7" fillId="0" borderId="4" xfId="0" applyNumberFormat="1" applyFont="1" applyBorder="1" applyAlignment="1">
      <alignment vertical="center" wrapText="1"/>
    </xf>
    <xf numFmtId="9" fontId="7" fillId="0" borderId="4" xfId="0" applyNumberFormat="1" applyFont="1" applyBorder="1" applyAlignment="1">
      <alignment vertical="center" wrapText="1"/>
    </xf>
    <xf numFmtId="0" fontId="10" fillId="0" borderId="4" xfId="0" applyFont="1" applyBorder="1" applyAlignment="1">
      <alignment vertical="center" wrapText="1"/>
    </xf>
    <xf numFmtId="9" fontId="5" fillId="0" borderId="4" xfId="0" applyNumberFormat="1" applyFont="1" applyBorder="1" applyAlignment="1">
      <alignment vertical="center" wrapText="1"/>
    </xf>
    <xf numFmtId="0" fontId="5" fillId="0" borderId="4" xfId="0" applyFont="1" applyBorder="1" applyAlignment="1">
      <alignment horizontal="left" vertical="center" wrapText="1"/>
    </xf>
    <xf numFmtId="9" fontId="7" fillId="0" borderId="2" xfId="0" applyNumberFormat="1" applyFont="1" applyBorder="1" applyAlignment="1">
      <alignment horizontal="center" vertical="center" wrapText="1"/>
    </xf>
    <xf numFmtId="9" fontId="7" fillId="0" borderId="9" xfId="0" applyNumberFormat="1" applyFont="1" applyBorder="1" applyAlignment="1">
      <alignment horizontal="center" vertical="center" wrapText="1"/>
    </xf>
    <xf numFmtId="167" fontId="12" fillId="0" borderId="0" xfId="0" applyNumberFormat="1" applyFont="1" applyAlignment="1">
      <alignment vertical="center"/>
    </xf>
    <xf numFmtId="167" fontId="12" fillId="0" borderId="0" xfId="1" applyNumberFormat="1" applyFont="1" applyAlignment="1">
      <alignment vertical="center"/>
    </xf>
    <xf numFmtId="3" fontId="5" fillId="0" borderId="9" xfId="1" applyNumberFormat="1" applyFont="1" applyBorder="1" applyAlignment="1">
      <alignment horizontal="right" vertical="center" wrapText="1"/>
    </xf>
    <xf numFmtId="3" fontId="7" fillId="0" borderId="2" xfId="0" applyNumberFormat="1" applyFont="1" applyBorder="1" applyAlignment="1">
      <alignment horizontal="right" vertical="center" wrapText="1"/>
    </xf>
    <xf numFmtId="3" fontId="7" fillId="0" borderId="9" xfId="0" applyNumberFormat="1" applyFont="1" applyBorder="1" applyAlignment="1">
      <alignment horizontal="right" vertical="center" wrapText="1"/>
    </xf>
    <xf numFmtId="0" fontId="10" fillId="0" borderId="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0" xfId="0" applyFont="1" applyAlignment="1">
      <alignment vertical="center"/>
    </xf>
    <xf numFmtId="0" fontId="4" fillId="0" borderId="0" xfId="0" applyFont="1" applyAlignment="1">
      <alignment horizontal="center" vertical="center"/>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9" fontId="3" fillId="0" borderId="0" xfId="3" applyFont="1" applyAlignment="1">
      <alignment vertical="center"/>
    </xf>
    <xf numFmtId="0" fontId="4" fillId="0" borderId="0" xfId="0" applyFont="1" applyAlignment="1">
      <alignment horizontal="center" vertical="center"/>
    </xf>
    <xf numFmtId="0" fontId="11" fillId="0" borderId="5" xfId="0" applyFont="1" applyBorder="1" applyAlignment="1">
      <alignment horizontal="right" vertical="center"/>
    </xf>
    <xf numFmtId="0" fontId="15" fillId="0" borderId="0" xfId="0" applyFont="1" applyAlignment="1">
      <alignment horizontal="center" vertical="center"/>
    </xf>
    <xf numFmtId="0" fontId="11" fillId="0" borderId="6" xfId="0" applyFont="1" applyBorder="1" applyAlignment="1">
      <alignment horizontal="right" vertical="center"/>
    </xf>
    <xf numFmtId="0" fontId="11" fillId="0" borderId="0" xfId="0" applyFont="1" applyAlignment="1">
      <alignment horizontal="right" vertical="center"/>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1" fillId="0" borderId="6" xfId="0" applyFont="1" applyBorder="1" applyAlignment="1">
      <alignment horizontal="center" vertical="center"/>
    </xf>
    <xf numFmtId="0" fontId="4" fillId="0" borderId="0" xfId="0" applyFont="1" applyAlignment="1">
      <alignment horizontal="righ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8" fillId="0" borderId="0" xfId="0" applyFont="1" applyAlignment="1">
      <alignment horizontal="left" vertical="center"/>
    </xf>
    <xf numFmtId="0" fontId="16" fillId="0" borderId="0" xfId="0" applyFont="1" applyAlignment="1">
      <alignment horizontal="right" vertical="center"/>
    </xf>
    <xf numFmtId="0" fontId="5" fillId="0" borderId="4" xfId="0" applyFont="1" applyBorder="1" applyAlignment="1">
      <alignment vertical="center" wrapText="1"/>
    </xf>
    <xf numFmtId="0" fontId="15" fillId="0" borderId="0" xfId="0" applyFont="1" applyAlignment="1">
      <alignment horizontal="left" vertical="center" wrapText="1"/>
    </xf>
    <xf numFmtId="0" fontId="8" fillId="0" borderId="0" xfId="0" applyFont="1" applyAlignment="1">
      <alignment vertical="center"/>
    </xf>
    <xf numFmtId="0" fontId="17" fillId="0" borderId="0" xfId="0" applyFont="1" applyAlignment="1">
      <alignment horizontal="right" vertical="center"/>
    </xf>
  </cellXfs>
  <cellStyles count="5">
    <cellStyle name="Bình thường" xfId="0" builtinId="0"/>
    <cellStyle name="Comma_Sheet1" xfId="2"/>
    <cellStyle name="Dấu_phảy" xfId="1" builtinId="3"/>
    <cellStyle name="Normal 10 2 24" xfId="4"/>
    <cellStyle name="Phần_trăm"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view="pageBreakPreview" topLeftCell="A4" zoomScaleNormal="100" zoomScaleSheetLayoutView="100" workbookViewId="0">
      <selection activeCell="C7" sqref="C7"/>
    </sheetView>
  </sheetViews>
  <sheetFormatPr defaultColWidth="9" defaultRowHeight="15" x14ac:dyDescent="0.25"/>
  <cols>
    <col min="1" max="1" width="6" style="10" customWidth="1"/>
    <col min="2" max="2" width="31" style="10" customWidth="1"/>
    <col min="3" max="3" width="16.42578125" style="10" customWidth="1"/>
    <col min="4" max="4" width="15.7109375" style="10" customWidth="1"/>
    <col min="5" max="5" width="16.42578125" style="10" customWidth="1"/>
    <col min="6" max="6" width="6.42578125" style="10" customWidth="1"/>
    <col min="7" max="7" width="9" style="10"/>
    <col min="8" max="8" width="11.140625" style="10" bestFit="1" customWidth="1"/>
    <col min="9" max="9" width="9" style="10"/>
    <col min="10" max="10" width="15" style="10" customWidth="1"/>
    <col min="11" max="16384" width="9" style="10"/>
  </cols>
  <sheetData>
    <row r="1" spans="1:10" ht="19.5" customHeight="1" x14ac:dyDescent="0.25">
      <c r="A1" s="97" t="s">
        <v>49</v>
      </c>
      <c r="B1" s="97"/>
      <c r="C1" s="98" t="s">
        <v>30</v>
      </c>
      <c r="D1" s="98"/>
      <c r="E1" s="98"/>
      <c r="F1" s="98"/>
    </row>
    <row r="2" spans="1:10" ht="18.75" customHeight="1" x14ac:dyDescent="0.25">
      <c r="A2" s="81" t="s">
        <v>72</v>
      </c>
      <c r="B2" s="81"/>
      <c r="C2" s="81"/>
      <c r="D2" s="81"/>
      <c r="E2" s="81"/>
      <c r="F2" s="81"/>
    </row>
    <row r="3" spans="1:10" ht="18.75" customHeight="1" x14ac:dyDescent="0.25">
      <c r="A3" s="83" t="str">
        <f>'114CKTC'!A3:H3</f>
        <v>(Kèm theo Quyết định số:           /QĐ-UBND ngày         /01/2026 của UBND xã Cao Minh)</v>
      </c>
      <c r="B3" s="83"/>
      <c r="C3" s="83"/>
      <c r="D3" s="83"/>
      <c r="E3" s="83"/>
      <c r="F3" s="83"/>
    </row>
    <row r="4" spans="1:10" x14ac:dyDescent="0.25">
      <c r="D4" s="82" t="s">
        <v>46</v>
      </c>
      <c r="E4" s="82"/>
      <c r="F4" s="82"/>
    </row>
    <row r="5" spans="1:10" ht="48" customHeight="1" x14ac:dyDescent="0.25">
      <c r="A5" s="52" t="s">
        <v>2</v>
      </c>
      <c r="B5" s="52" t="s">
        <v>0</v>
      </c>
      <c r="C5" s="52" t="s">
        <v>31</v>
      </c>
      <c r="D5" s="52" t="s">
        <v>75</v>
      </c>
      <c r="E5" s="52" t="s">
        <v>81</v>
      </c>
      <c r="F5" s="52" t="s">
        <v>32</v>
      </c>
    </row>
    <row r="6" spans="1:10" s="73" customFormat="1" ht="20.25" customHeight="1" x14ac:dyDescent="0.25">
      <c r="A6" s="68" t="s">
        <v>6</v>
      </c>
      <c r="B6" s="68" t="s">
        <v>7</v>
      </c>
      <c r="C6" s="68">
        <v>1</v>
      </c>
      <c r="D6" s="68">
        <v>2</v>
      </c>
      <c r="E6" s="68">
        <v>3</v>
      </c>
      <c r="F6" s="68" t="s">
        <v>82</v>
      </c>
    </row>
    <row r="7" spans="1:10" ht="24" customHeight="1" x14ac:dyDescent="0.25">
      <c r="A7" s="52" t="s">
        <v>10</v>
      </c>
      <c r="B7" s="60" t="s">
        <v>33</v>
      </c>
      <c r="C7" s="4">
        <f>C8+C9+C11+C14+C10+C15</f>
        <v>239921929341</v>
      </c>
      <c r="D7" s="4">
        <f>D8+D9+D11+D14+D10+D15</f>
        <v>54968029968</v>
      </c>
      <c r="E7" s="4">
        <f>E8+E9+E11+E14+E10+E15</f>
        <v>205612717359</v>
      </c>
      <c r="F7" s="59">
        <f t="shared" ref="F7" si="0">D7/C7</f>
        <v>0.22910798574762284</v>
      </c>
    </row>
    <row r="8" spans="1:10" ht="23.25" customHeight="1" x14ac:dyDescent="0.25">
      <c r="A8" s="53">
        <v>1</v>
      </c>
      <c r="B8" s="54" t="s">
        <v>34</v>
      </c>
      <c r="C8" s="55"/>
      <c r="D8" s="55"/>
      <c r="E8" s="55"/>
      <c r="F8" s="56"/>
    </row>
    <row r="9" spans="1:10" ht="23.25" customHeight="1" x14ac:dyDescent="0.25">
      <c r="A9" s="53">
        <v>2</v>
      </c>
      <c r="B9" s="54" t="s">
        <v>35</v>
      </c>
      <c r="C9" s="55"/>
      <c r="D9" s="55"/>
      <c r="E9" s="55"/>
      <c r="F9" s="56"/>
    </row>
    <row r="10" spans="1:10" ht="23.25" customHeight="1" x14ac:dyDescent="0.25">
      <c r="A10" s="53">
        <v>3</v>
      </c>
      <c r="B10" s="54" t="s">
        <v>50</v>
      </c>
      <c r="C10" s="55">
        <v>935000000</v>
      </c>
      <c r="D10" s="55">
        <f>'114CKTC'!E9</f>
        <v>536192999</v>
      </c>
      <c r="E10" s="55">
        <f>'114CKTC'!G9</f>
        <v>1502471952</v>
      </c>
      <c r="F10" s="57">
        <f t="shared" ref="F10:F11" si="1">D10/C10</f>
        <v>0.5734684481283423</v>
      </c>
    </row>
    <row r="11" spans="1:10" ht="23.25" customHeight="1" x14ac:dyDescent="0.25">
      <c r="A11" s="53">
        <v>4</v>
      </c>
      <c r="B11" s="54" t="s">
        <v>36</v>
      </c>
      <c r="C11" s="55">
        <f>C12+C13</f>
        <v>199488740870</v>
      </c>
      <c r="D11" s="55">
        <f>D12+D13</f>
        <v>49810332432</v>
      </c>
      <c r="E11" s="55">
        <f>E12+E13</f>
        <v>199488740870</v>
      </c>
      <c r="F11" s="57">
        <f t="shared" si="1"/>
        <v>0.24968994347635737</v>
      </c>
    </row>
    <row r="12" spans="1:10" ht="23.25" customHeight="1" x14ac:dyDescent="0.25">
      <c r="A12" s="52"/>
      <c r="B12" s="58" t="s">
        <v>19</v>
      </c>
      <c r="C12" s="55">
        <v>135875000000</v>
      </c>
      <c r="D12" s="5">
        <f>'114CKTC'!E22</f>
        <v>33993000000</v>
      </c>
      <c r="E12" s="5">
        <f>C12</f>
        <v>135875000000</v>
      </c>
      <c r="F12" s="57">
        <f>D12/C12</f>
        <v>0.25017847286108558</v>
      </c>
      <c r="H12" s="11"/>
    </row>
    <row r="13" spans="1:10" ht="23.25" customHeight="1" x14ac:dyDescent="0.25">
      <c r="A13" s="52"/>
      <c r="B13" s="58" t="s">
        <v>20</v>
      </c>
      <c r="C13" s="55">
        <v>63613740870</v>
      </c>
      <c r="D13" s="5">
        <f>'114CKTC'!E23</f>
        <v>15817332432</v>
      </c>
      <c r="E13" s="5">
        <f>C13</f>
        <v>63613740870</v>
      </c>
      <c r="F13" s="57">
        <f>D13/C13</f>
        <v>0.24864647504890558</v>
      </c>
      <c r="H13" s="11"/>
    </row>
    <row r="14" spans="1:10" ht="23.25" customHeight="1" x14ac:dyDescent="0.25">
      <c r="A14" s="53">
        <v>5</v>
      </c>
      <c r="B14" s="54" t="s">
        <v>15</v>
      </c>
      <c r="C14" s="55">
        <v>39419807045</v>
      </c>
      <c r="D14" s="55">
        <v>4608080440</v>
      </c>
      <c r="E14" s="55">
        <f>D14</f>
        <v>4608080440</v>
      </c>
      <c r="F14" s="57">
        <f>D14/C14</f>
        <v>0.11689758995369025</v>
      </c>
    </row>
    <row r="15" spans="1:10" ht="23.25" customHeight="1" x14ac:dyDescent="0.25">
      <c r="A15" s="53">
        <v>6</v>
      </c>
      <c r="B15" s="54" t="s">
        <v>51</v>
      </c>
      <c r="C15" s="55">
        <v>78381426</v>
      </c>
      <c r="D15" s="55">
        <v>13424097</v>
      </c>
      <c r="E15" s="55">
        <f>D15</f>
        <v>13424097</v>
      </c>
      <c r="F15" s="57">
        <f>D15/C15</f>
        <v>0.17126630229973105</v>
      </c>
    </row>
    <row r="16" spans="1:10" ht="23.25" customHeight="1" x14ac:dyDescent="0.25">
      <c r="A16" s="52" t="s">
        <v>11</v>
      </c>
      <c r="B16" s="60" t="s">
        <v>1</v>
      </c>
      <c r="C16" s="4">
        <f>C18+C20+C17</f>
        <v>238986929341</v>
      </c>
      <c r="D16" s="4">
        <f>D17+D18+D20+D19</f>
        <v>81650886024</v>
      </c>
      <c r="E16" s="4">
        <f>E17+E18+E20+E19</f>
        <v>188332949504</v>
      </c>
      <c r="F16" s="59">
        <f t="shared" ref="F16:F17" si="2">D16/C16</f>
        <v>0.34165419108547113</v>
      </c>
      <c r="J16" s="11"/>
    </row>
    <row r="17" spans="1:10" ht="23.25" customHeight="1" x14ac:dyDescent="0.25">
      <c r="A17" s="53">
        <v>1</v>
      </c>
      <c r="B17" s="54" t="s">
        <v>37</v>
      </c>
      <c r="C17" s="55">
        <f>'115CKTC'!D8</f>
        <v>55407266340</v>
      </c>
      <c r="D17" s="55">
        <f>'115CKTC'!G8</f>
        <v>33389820316</v>
      </c>
      <c r="E17" s="55">
        <f>'115CKTC'!J8</f>
        <v>43300461445</v>
      </c>
      <c r="F17" s="57">
        <f t="shared" si="2"/>
        <v>0.60262529667331721</v>
      </c>
      <c r="J17" s="11"/>
    </row>
    <row r="18" spans="1:10" ht="23.25" customHeight="1" x14ac:dyDescent="0.25">
      <c r="A18" s="53">
        <v>2</v>
      </c>
      <c r="B18" s="54" t="s">
        <v>38</v>
      </c>
      <c r="C18" s="55">
        <f>'115CKTC'!E8</f>
        <v>183579663001</v>
      </c>
      <c r="D18" s="55">
        <f>'115CKTC'!H8</f>
        <v>48261065708</v>
      </c>
      <c r="E18" s="55">
        <f>'115CKTC'!K8-E19</f>
        <v>144489769658</v>
      </c>
      <c r="F18" s="57">
        <f>D18/C18</f>
        <v>0.26288895468632117</v>
      </c>
      <c r="H18" s="11"/>
    </row>
    <row r="19" spans="1:10" ht="23.25" customHeight="1" x14ac:dyDescent="0.25">
      <c r="A19" s="53">
        <v>3</v>
      </c>
      <c r="B19" s="54" t="s">
        <v>78</v>
      </c>
      <c r="C19" s="55"/>
      <c r="D19" s="55"/>
      <c r="E19" s="55">
        <f>'115CKTC'!K26</f>
        <v>542718401</v>
      </c>
      <c r="F19" s="57"/>
      <c r="H19" s="11"/>
    </row>
    <row r="20" spans="1:10" ht="23.25" customHeight="1" x14ac:dyDescent="0.25">
      <c r="A20" s="53">
        <v>4</v>
      </c>
      <c r="B20" s="54" t="s">
        <v>39</v>
      </c>
      <c r="C20" s="55"/>
      <c r="D20" s="55"/>
      <c r="E20" s="55"/>
      <c r="F20" s="56"/>
      <c r="H20" s="11"/>
      <c r="J20" s="11"/>
    </row>
    <row r="21" spans="1:10" ht="23.25" hidden="1" customHeight="1" x14ac:dyDescent="0.25">
      <c r="A21" s="52"/>
      <c r="B21" s="99"/>
      <c r="C21" s="99"/>
      <c r="D21" s="99"/>
      <c r="E21" s="99"/>
      <c r="F21" s="99"/>
      <c r="J21" s="11"/>
    </row>
    <row r="22" spans="1:10" hidden="1" x14ac:dyDescent="0.25"/>
    <row r="23" spans="1:10" hidden="1" x14ac:dyDescent="0.25">
      <c r="A23" s="100" t="s">
        <v>40</v>
      </c>
      <c r="B23" s="100"/>
      <c r="C23" s="100"/>
      <c r="D23" s="100"/>
      <c r="E23" s="100"/>
      <c r="F23" s="100"/>
    </row>
    <row r="24" spans="1:10" hidden="1" x14ac:dyDescent="0.25">
      <c r="A24" s="100"/>
      <c r="B24" s="100"/>
      <c r="C24" s="100"/>
      <c r="D24" s="100"/>
      <c r="E24" s="100"/>
      <c r="F24" s="100"/>
    </row>
    <row r="25" spans="1:10" hidden="1" x14ac:dyDescent="0.25"/>
  </sheetData>
  <mergeCells count="6">
    <mergeCell ref="A2:F2"/>
    <mergeCell ref="A23:F24"/>
    <mergeCell ref="C1:F1"/>
    <mergeCell ref="A1:B1"/>
    <mergeCell ref="D4:F4"/>
    <mergeCell ref="A3:F3"/>
  </mergeCells>
  <pageMargins left="0.47" right="0.2" top="0.62"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view="pageBreakPreview" zoomScale="85" zoomScaleNormal="100" zoomScaleSheetLayoutView="85" workbookViewId="0">
      <selection activeCell="C11" sqref="C11"/>
    </sheetView>
  </sheetViews>
  <sheetFormatPr defaultColWidth="9" defaultRowHeight="15" x14ac:dyDescent="0.25"/>
  <cols>
    <col min="1" max="1" width="5.85546875" style="10" customWidth="1"/>
    <col min="2" max="2" width="49.85546875" style="10" customWidth="1"/>
    <col min="3" max="3" width="19.28515625" style="10" customWidth="1"/>
    <col min="4" max="4" width="0.140625" style="10" hidden="1" customWidth="1"/>
    <col min="5" max="5" width="19.85546875" style="10" customWidth="1"/>
    <col min="6" max="6" width="0.140625" style="10" hidden="1" customWidth="1"/>
    <col min="7" max="7" width="20.7109375" style="10" customWidth="1"/>
    <col min="8" max="8" width="14.5703125" style="10" customWidth="1"/>
    <col min="9" max="9" width="2.5703125" style="10" hidden="1" customWidth="1"/>
    <col min="10" max="10" width="26.140625" style="10" customWidth="1"/>
    <col min="11" max="11" width="11.85546875" style="10" bestFit="1" customWidth="1"/>
    <col min="12" max="16384" width="9" style="10"/>
  </cols>
  <sheetData>
    <row r="1" spans="1:11" ht="21.75" customHeight="1" x14ac:dyDescent="0.25">
      <c r="A1" s="101" t="str">
        <f>'113CKTC'!A1:B1</f>
        <v>UBND XÃ CAO MINH</v>
      </c>
      <c r="B1" s="101"/>
      <c r="F1" s="102" t="s">
        <v>41</v>
      </c>
      <c r="G1" s="102"/>
      <c r="H1" s="102"/>
      <c r="I1" s="102"/>
    </row>
    <row r="2" spans="1:11" ht="21.75" customHeight="1" x14ac:dyDescent="0.25">
      <c r="A2" s="81" t="s">
        <v>73</v>
      </c>
      <c r="B2" s="81"/>
      <c r="C2" s="81"/>
      <c r="D2" s="81"/>
      <c r="E2" s="81"/>
      <c r="F2" s="81"/>
      <c r="G2" s="81"/>
      <c r="H2" s="81"/>
      <c r="I2" s="81"/>
    </row>
    <row r="3" spans="1:11" ht="21.75" customHeight="1" x14ac:dyDescent="0.25">
      <c r="A3" s="83" t="s">
        <v>88</v>
      </c>
      <c r="B3" s="83"/>
      <c r="C3" s="83"/>
      <c r="D3" s="83"/>
      <c r="E3" s="83"/>
      <c r="F3" s="83"/>
      <c r="G3" s="83"/>
      <c r="H3" s="83"/>
      <c r="I3" s="74"/>
    </row>
    <row r="4" spans="1:11" ht="17.25" customHeight="1" x14ac:dyDescent="0.25">
      <c r="F4" s="84" t="s">
        <v>47</v>
      </c>
      <c r="G4" s="84"/>
      <c r="H4" s="85"/>
      <c r="I4" s="85"/>
    </row>
    <row r="5" spans="1:11" s="12" customFormat="1" ht="38.25" customHeight="1" x14ac:dyDescent="0.25">
      <c r="A5" s="86" t="s">
        <v>2</v>
      </c>
      <c r="B5" s="86" t="s">
        <v>0</v>
      </c>
      <c r="C5" s="88" t="s">
        <v>52</v>
      </c>
      <c r="D5" s="89"/>
      <c r="E5" s="86" t="s">
        <v>76</v>
      </c>
      <c r="F5" s="86"/>
      <c r="G5" s="76" t="s">
        <v>60</v>
      </c>
      <c r="H5" s="90" t="s">
        <v>3</v>
      </c>
      <c r="I5" s="90"/>
    </row>
    <row r="6" spans="1:11" s="12" customFormat="1" ht="27.75" customHeight="1" x14ac:dyDescent="0.25">
      <c r="A6" s="87"/>
      <c r="B6" s="87"/>
      <c r="C6" s="75" t="s">
        <v>4</v>
      </c>
      <c r="D6" s="75" t="s">
        <v>5</v>
      </c>
      <c r="E6" s="75" t="s">
        <v>4</v>
      </c>
      <c r="F6" s="75" t="s">
        <v>5</v>
      </c>
      <c r="G6" s="75" t="s">
        <v>4</v>
      </c>
      <c r="H6" s="69" t="s">
        <v>4</v>
      </c>
      <c r="I6" s="70" t="s">
        <v>5</v>
      </c>
      <c r="J6" s="12">
        <v>463698470</v>
      </c>
    </row>
    <row r="7" spans="1:11" s="12" customFormat="1" ht="21" customHeight="1" x14ac:dyDescent="0.25">
      <c r="A7" s="23" t="s">
        <v>6</v>
      </c>
      <c r="B7" s="23" t="s">
        <v>7</v>
      </c>
      <c r="C7" s="23">
        <v>1</v>
      </c>
      <c r="D7" s="23">
        <v>2</v>
      </c>
      <c r="E7" s="23">
        <v>2</v>
      </c>
      <c r="F7" s="23">
        <v>4</v>
      </c>
      <c r="G7" s="23">
        <v>3</v>
      </c>
      <c r="H7" s="23" t="s">
        <v>61</v>
      </c>
      <c r="I7" s="20" t="s">
        <v>8</v>
      </c>
    </row>
    <row r="8" spans="1:11" s="12" customFormat="1" ht="22.5" customHeight="1" x14ac:dyDescent="0.25">
      <c r="A8" s="23"/>
      <c r="B8" s="77" t="s">
        <v>9</v>
      </c>
      <c r="C8" s="25">
        <f>C9+C19+C20+C21</f>
        <v>239921929341</v>
      </c>
      <c r="D8" s="25">
        <f t="shared" ref="D8:G8" si="0">D9+D19+D20+D21</f>
        <v>0</v>
      </c>
      <c r="E8" s="25">
        <f t="shared" si="0"/>
        <v>54968029968</v>
      </c>
      <c r="F8" s="25">
        <f t="shared" si="0"/>
        <v>0</v>
      </c>
      <c r="G8" s="25">
        <f t="shared" si="0"/>
        <v>205612717359</v>
      </c>
      <c r="H8" s="34">
        <f t="shared" ref="H8:H14" si="1">G8/C8</f>
        <v>0.85699843246410179</v>
      </c>
      <c r="I8" s="21"/>
      <c r="J8" s="12">
        <v>189249670063</v>
      </c>
    </row>
    <row r="9" spans="1:11" s="13" customFormat="1" ht="23.25" customHeight="1" x14ac:dyDescent="0.25">
      <c r="A9" s="77" t="s">
        <v>10</v>
      </c>
      <c r="B9" s="26" t="s">
        <v>59</v>
      </c>
      <c r="C9" s="25">
        <f>SUM(C10:C16)</f>
        <v>935000000</v>
      </c>
      <c r="D9" s="25">
        <f t="shared" ref="D9:G9" si="2">SUM(D10:D16)</f>
        <v>0</v>
      </c>
      <c r="E9" s="25">
        <f>SUM(E10:F17)</f>
        <v>536192999</v>
      </c>
      <c r="F9" s="25">
        <f t="shared" si="2"/>
        <v>0</v>
      </c>
      <c r="G9" s="25">
        <f t="shared" si="2"/>
        <v>1502471952</v>
      </c>
      <c r="H9" s="34">
        <f t="shared" si="1"/>
        <v>1.6069218737967914</v>
      </c>
      <c r="I9" s="22"/>
      <c r="J9" s="13">
        <v>1026261625</v>
      </c>
    </row>
    <row r="10" spans="1:11" s="12" customFormat="1" ht="23.25" customHeight="1" x14ac:dyDescent="0.25">
      <c r="A10" s="23">
        <v>1</v>
      </c>
      <c r="B10" s="27" t="s">
        <v>53</v>
      </c>
      <c r="C10" s="28">
        <v>19000000</v>
      </c>
      <c r="D10" s="29"/>
      <c r="E10" s="30">
        <f>G10-J10</f>
        <v>2534922</v>
      </c>
      <c r="F10" s="31"/>
      <c r="G10" s="30">
        <v>14474809</v>
      </c>
      <c r="H10" s="33">
        <f t="shared" si="1"/>
        <v>0.76183205263157894</v>
      </c>
      <c r="I10" s="21"/>
      <c r="J10" s="12">
        <v>11939887</v>
      </c>
      <c r="K10" s="63">
        <f>G10-J10</f>
        <v>2534922</v>
      </c>
    </row>
    <row r="11" spans="1:11" s="12" customFormat="1" ht="23.25" customHeight="1" x14ac:dyDescent="0.25">
      <c r="A11" s="23">
        <v>2</v>
      </c>
      <c r="B11" s="14" t="s">
        <v>54</v>
      </c>
      <c r="C11" s="15">
        <v>114000000</v>
      </c>
      <c r="D11" s="23"/>
      <c r="E11" s="30">
        <f t="shared" ref="E11:E14" si="3">G11-J11</f>
        <v>166146055</v>
      </c>
      <c r="F11" s="31"/>
      <c r="G11" s="30">
        <v>542912639</v>
      </c>
      <c r="H11" s="33">
        <f t="shared" si="1"/>
        <v>4.7623915701754385</v>
      </c>
      <c r="I11" s="21"/>
      <c r="J11" s="12">
        <v>376766584</v>
      </c>
    </row>
    <row r="12" spans="1:11" s="12" customFormat="1" ht="23.25" customHeight="1" x14ac:dyDescent="0.25">
      <c r="A12" s="23">
        <v>3</v>
      </c>
      <c r="B12" s="14" t="s">
        <v>55</v>
      </c>
      <c r="C12" s="15">
        <v>73000000</v>
      </c>
      <c r="D12" s="23"/>
      <c r="E12" s="30">
        <f t="shared" si="3"/>
        <v>87454081</v>
      </c>
      <c r="F12" s="31"/>
      <c r="G12" s="30">
        <v>247427064</v>
      </c>
      <c r="H12" s="33">
        <f t="shared" si="1"/>
        <v>3.3894118356164382</v>
      </c>
      <c r="I12" s="21"/>
      <c r="J12" s="12">
        <v>159972983</v>
      </c>
    </row>
    <row r="13" spans="1:11" s="12" customFormat="1" ht="23.25" customHeight="1" x14ac:dyDescent="0.25">
      <c r="A13" s="23">
        <v>4</v>
      </c>
      <c r="B13" s="14" t="s">
        <v>56</v>
      </c>
      <c r="C13" s="15">
        <v>346000000</v>
      </c>
      <c r="D13" s="23"/>
      <c r="E13" s="30">
        <f t="shared" si="3"/>
        <v>195930663</v>
      </c>
      <c r="F13" s="31"/>
      <c r="G13" s="30">
        <v>471748834</v>
      </c>
      <c r="H13" s="33">
        <f t="shared" si="1"/>
        <v>1.363435936416185</v>
      </c>
      <c r="I13" s="21"/>
      <c r="J13" s="12">
        <v>275818171</v>
      </c>
    </row>
    <row r="14" spans="1:11" s="12" customFormat="1" ht="23.25" customHeight="1" x14ac:dyDescent="0.25">
      <c r="A14" s="23">
        <v>5</v>
      </c>
      <c r="B14" s="14" t="s">
        <v>57</v>
      </c>
      <c r="C14" s="15">
        <v>73000000</v>
      </c>
      <c r="D14" s="23"/>
      <c r="E14" s="30">
        <f t="shared" si="3"/>
        <v>24086000</v>
      </c>
      <c r="F14" s="31"/>
      <c r="G14" s="30">
        <v>107338241</v>
      </c>
      <c r="H14" s="33">
        <f t="shared" si="1"/>
        <v>1.4703868630136987</v>
      </c>
      <c r="I14" s="21"/>
      <c r="J14" s="12">
        <v>83252241</v>
      </c>
    </row>
    <row r="15" spans="1:11" s="12" customFormat="1" ht="23.25" customHeight="1" x14ac:dyDescent="0.25">
      <c r="A15" s="23">
        <v>6</v>
      </c>
      <c r="B15" s="14" t="s">
        <v>79</v>
      </c>
      <c r="C15" s="15"/>
      <c r="D15" s="23"/>
      <c r="E15" s="30"/>
      <c r="F15" s="31"/>
      <c r="G15" s="30">
        <v>17328</v>
      </c>
      <c r="H15" s="33"/>
      <c r="I15" s="21"/>
      <c r="J15" s="12">
        <v>118511759</v>
      </c>
      <c r="K15" s="12" t="s">
        <v>80</v>
      </c>
    </row>
    <row r="16" spans="1:11" s="12" customFormat="1" ht="23.25" customHeight="1" x14ac:dyDescent="0.25">
      <c r="A16" s="23">
        <v>7</v>
      </c>
      <c r="B16" s="14" t="s">
        <v>58</v>
      </c>
      <c r="C16" s="15">
        <v>310000000</v>
      </c>
      <c r="D16" s="29"/>
      <c r="E16" s="30">
        <f>G16-J15</f>
        <v>41278</v>
      </c>
      <c r="F16" s="31"/>
      <c r="G16" s="30">
        <v>118553037</v>
      </c>
      <c r="H16" s="33">
        <f>G16/C16</f>
        <v>0.38242915161290325</v>
      </c>
      <c r="I16" s="21"/>
      <c r="J16" s="16"/>
    </row>
    <row r="17" spans="1:10" s="12" customFormat="1" ht="23.25" customHeight="1" x14ac:dyDescent="0.25">
      <c r="A17" s="23">
        <v>8</v>
      </c>
      <c r="B17" s="14" t="s">
        <v>84</v>
      </c>
      <c r="C17" s="15"/>
      <c r="D17" s="29"/>
      <c r="E17" s="30">
        <v>60000000</v>
      </c>
      <c r="F17" s="31"/>
      <c r="G17" s="30">
        <v>60000000</v>
      </c>
      <c r="H17" s="33"/>
      <c r="I17" s="21"/>
    </row>
    <row r="18" spans="1:10" s="12" customFormat="1" ht="37.5" customHeight="1" x14ac:dyDescent="0.25">
      <c r="A18" s="77" t="s">
        <v>12</v>
      </c>
      <c r="B18" s="32" t="s">
        <v>13</v>
      </c>
      <c r="C18" s="23"/>
      <c r="D18" s="23"/>
      <c r="E18" s="29"/>
      <c r="F18" s="29"/>
      <c r="G18" s="28"/>
      <c r="H18" s="33"/>
      <c r="I18" s="21"/>
    </row>
    <row r="19" spans="1:10" s="12" customFormat="1" ht="22.5" customHeight="1" x14ac:dyDescent="0.25">
      <c r="A19" s="77" t="s">
        <v>14</v>
      </c>
      <c r="B19" s="32" t="s">
        <v>15</v>
      </c>
      <c r="C19" s="24">
        <v>39419807045</v>
      </c>
      <c r="D19" s="24"/>
      <c r="E19" s="24">
        <f>'113CKTC'!D14</f>
        <v>4608080440</v>
      </c>
      <c r="F19" s="23"/>
      <c r="G19" s="24">
        <f>E19</f>
        <v>4608080440</v>
      </c>
      <c r="H19" s="34">
        <f t="shared" ref="H19:H23" si="4">G19/C19</f>
        <v>0.11689758995369025</v>
      </c>
      <c r="I19" s="21"/>
      <c r="J19" s="64">
        <v>38480000000</v>
      </c>
    </row>
    <row r="20" spans="1:10" s="12" customFormat="1" ht="22.5" customHeight="1" x14ac:dyDescent="0.25">
      <c r="A20" s="77" t="s">
        <v>16</v>
      </c>
      <c r="B20" s="32" t="s">
        <v>17</v>
      </c>
      <c r="C20" s="24">
        <v>78381426</v>
      </c>
      <c r="D20" s="24"/>
      <c r="E20" s="24">
        <f>'113CKTC'!D15</f>
        <v>13424097</v>
      </c>
      <c r="F20" s="29"/>
      <c r="G20" s="24">
        <f>E20</f>
        <v>13424097</v>
      </c>
      <c r="H20" s="34">
        <f t="shared" si="4"/>
        <v>0.17126630229973105</v>
      </c>
      <c r="I20" s="21"/>
      <c r="J20" s="64">
        <v>65000000</v>
      </c>
    </row>
    <row r="21" spans="1:10" s="12" customFormat="1" ht="22.5" customHeight="1" x14ac:dyDescent="0.25">
      <c r="A21" s="77" t="s">
        <v>48</v>
      </c>
      <c r="B21" s="32" t="s">
        <v>18</v>
      </c>
      <c r="C21" s="17">
        <f>C22+C23</f>
        <v>199488740870</v>
      </c>
      <c r="D21" s="17"/>
      <c r="E21" s="24">
        <f>E22+E23</f>
        <v>49810332432</v>
      </c>
      <c r="F21" s="24">
        <f t="shared" ref="F21:G21" si="5">F22+F23</f>
        <v>0</v>
      </c>
      <c r="G21" s="24">
        <f t="shared" si="5"/>
        <v>199488740870</v>
      </c>
      <c r="H21" s="34">
        <f t="shared" si="4"/>
        <v>1</v>
      </c>
      <c r="I21" s="21"/>
      <c r="J21" s="64">
        <v>149678408438</v>
      </c>
    </row>
    <row r="22" spans="1:10" s="12" customFormat="1" ht="22.5" customHeight="1" x14ac:dyDescent="0.25">
      <c r="A22" s="77"/>
      <c r="B22" s="27" t="s">
        <v>19</v>
      </c>
      <c r="C22" s="18">
        <f>'113CKTC'!C12</f>
        <v>135875000000</v>
      </c>
      <c r="D22" s="18"/>
      <c r="E22" s="30">
        <f t="shared" ref="E22:E23" si="6">G22-J22</f>
        <v>33993000000</v>
      </c>
      <c r="F22" s="19"/>
      <c r="G22" s="19">
        <v>135875000000</v>
      </c>
      <c r="H22" s="33">
        <f t="shared" si="4"/>
        <v>1</v>
      </c>
      <c r="I22" s="21"/>
      <c r="J22" s="64">
        <v>101882000000</v>
      </c>
    </row>
    <row r="23" spans="1:10" s="12" customFormat="1" ht="22.5" customHeight="1" x14ac:dyDescent="0.25">
      <c r="A23" s="23"/>
      <c r="B23" s="27" t="s">
        <v>20</v>
      </c>
      <c r="C23" s="18">
        <f>'113CKTC'!C13</f>
        <v>63613740870</v>
      </c>
      <c r="D23" s="29"/>
      <c r="E23" s="30">
        <f t="shared" si="6"/>
        <v>15817332432</v>
      </c>
      <c r="F23" s="19"/>
      <c r="G23" s="19">
        <v>63613740870</v>
      </c>
      <c r="H23" s="33">
        <f t="shared" si="4"/>
        <v>1</v>
      </c>
      <c r="I23" s="21"/>
      <c r="J23" s="64">
        <v>47796408438</v>
      </c>
    </row>
    <row r="24" spans="1:10" x14ac:dyDescent="0.25">
      <c r="J24" s="11"/>
    </row>
    <row r="25" spans="1:10" x14ac:dyDescent="0.25">
      <c r="J25" s="11"/>
    </row>
  </sheetData>
  <mergeCells count="9">
    <mergeCell ref="F1:I1"/>
    <mergeCell ref="F4:I4"/>
    <mergeCell ref="A2:I2"/>
    <mergeCell ref="A5:A6"/>
    <mergeCell ref="B5:B6"/>
    <mergeCell ref="C5:D5"/>
    <mergeCell ref="E5:F5"/>
    <mergeCell ref="H5:I5"/>
    <mergeCell ref="A3:H3"/>
  </mergeCells>
  <pageMargins left="0.62" right="0.35" top="0.41" bottom="0.37"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tabSelected="1" view="pageBreakPreview" topLeftCell="A4" zoomScale="70" zoomScaleNormal="100" zoomScaleSheetLayoutView="70" workbookViewId="0">
      <selection sqref="A1:N26"/>
    </sheetView>
  </sheetViews>
  <sheetFormatPr defaultColWidth="9.140625" defaultRowHeight="15" x14ac:dyDescent="0.25"/>
  <cols>
    <col min="1" max="1" width="4.85546875" style="10" customWidth="1"/>
    <col min="2" max="2" width="24.5703125" style="10" customWidth="1"/>
    <col min="3" max="3" width="14.42578125" style="10" customWidth="1"/>
    <col min="4" max="4" width="15.28515625" style="10" customWidth="1"/>
    <col min="5" max="5" width="14.42578125" style="10" customWidth="1"/>
    <col min="6" max="6" width="14" style="10" customWidth="1"/>
    <col min="7" max="7" width="13.42578125" style="10" customWidth="1"/>
    <col min="8" max="8" width="13.5703125" style="10" customWidth="1"/>
    <col min="9" max="9" width="14.85546875" style="10" customWidth="1"/>
    <col min="10" max="10" width="13.42578125" style="10" customWidth="1"/>
    <col min="11" max="11" width="14.7109375" style="10" customWidth="1"/>
    <col min="12" max="14" width="6.42578125" style="10" customWidth="1"/>
    <col min="15" max="15" width="15.42578125" style="10" customWidth="1"/>
    <col min="16" max="17" width="12.42578125" style="10" bestFit="1" customWidth="1"/>
    <col min="18" max="16384" width="9.140625" style="10"/>
  </cols>
  <sheetData>
    <row r="1" spans="1:17" ht="24.75" customHeight="1" x14ac:dyDescent="0.25">
      <c r="A1" s="97" t="str">
        <f>'114CKTC'!A1</f>
        <v>UBND XÃ CAO MINH</v>
      </c>
      <c r="B1" s="97"/>
      <c r="E1" s="41"/>
      <c r="H1" s="92" t="s">
        <v>42</v>
      </c>
      <c r="I1" s="92"/>
      <c r="J1" s="92"/>
      <c r="K1" s="92"/>
      <c r="L1" s="92"/>
      <c r="M1" s="92"/>
      <c r="N1" s="92"/>
    </row>
    <row r="2" spans="1:17" ht="18" customHeight="1" x14ac:dyDescent="0.25">
      <c r="A2" s="81" t="s">
        <v>74</v>
      </c>
      <c r="B2" s="81"/>
      <c r="C2" s="81"/>
      <c r="D2" s="81"/>
      <c r="E2" s="81"/>
      <c r="F2" s="81"/>
      <c r="G2" s="81"/>
      <c r="H2" s="81"/>
      <c r="I2" s="81"/>
      <c r="J2" s="81"/>
      <c r="K2" s="81"/>
      <c r="L2" s="81"/>
      <c r="M2" s="81"/>
      <c r="N2" s="81"/>
    </row>
    <row r="3" spans="1:17" ht="18" customHeight="1" x14ac:dyDescent="0.25">
      <c r="A3" s="83" t="str">
        <f>'114CKTC'!A3:H3</f>
        <v>(Kèm theo Quyết định số:           /QĐ-UBND ngày         /01/2026 của UBND xã Cao Minh)</v>
      </c>
      <c r="B3" s="83"/>
      <c r="C3" s="83"/>
      <c r="D3" s="83"/>
      <c r="E3" s="83"/>
      <c r="F3" s="83"/>
      <c r="G3" s="83"/>
      <c r="H3" s="83"/>
      <c r="I3" s="83"/>
      <c r="J3" s="83"/>
      <c r="K3" s="83"/>
      <c r="L3" s="83"/>
      <c r="M3" s="83"/>
      <c r="N3" s="83"/>
    </row>
    <row r="4" spans="1:17" ht="20.25" customHeight="1" x14ac:dyDescent="0.25">
      <c r="K4" s="91" t="s">
        <v>83</v>
      </c>
      <c r="L4" s="91"/>
      <c r="M4" s="91"/>
      <c r="N4" s="91"/>
    </row>
    <row r="5" spans="1:17" ht="22.5" customHeight="1" x14ac:dyDescent="0.25">
      <c r="A5" s="93" t="s">
        <v>2</v>
      </c>
      <c r="B5" s="93" t="s">
        <v>0</v>
      </c>
      <c r="C5" s="93" t="s">
        <v>43</v>
      </c>
      <c r="D5" s="93"/>
      <c r="E5" s="93"/>
      <c r="F5" s="94" t="s">
        <v>77</v>
      </c>
      <c r="G5" s="95"/>
      <c r="H5" s="96"/>
      <c r="I5" s="94" t="s">
        <v>60</v>
      </c>
      <c r="J5" s="95"/>
      <c r="K5" s="96"/>
      <c r="L5" s="94" t="s">
        <v>3</v>
      </c>
      <c r="M5" s="95"/>
      <c r="N5" s="96"/>
    </row>
    <row r="6" spans="1:17" ht="32.25" customHeight="1" x14ac:dyDescent="0.25">
      <c r="A6" s="93"/>
      <c r="B6" s="93"/>
      <c r="C6" s="78" t="s">
        <v>21</v>
      </c>
      <c r="D6" s="78" t="s">
        <v>44</v>
      </c>
      <c r="E6" s="78" t="s">
        <v>45</v>
      </c>
      <c r="F6" s="78" t="s">
        <v>21</v>
      </c>
      <c r="G6" s="78" t="s">
        <v>44</v>
      </c>
      <c r="H6" s="78" t="s">
        <v>45</v>
      </c>
      <c r="I6" s="78" t="s">
        <v>21</v>
      </c>
      <c r="J6" s="78" t="s">
        <v>44</v>
      </c>
      <c r="K6" s="78" t="s">
        <v>45</v>
      </c>
      <c r="L6" s="79" t="s">
        <v>21</v>
      </c>
      <c r="M6" s="78" t="s">
        <v>44</v>
      </c>
      <c r="N6" s="78" t="s">
        <v>45</v>
      </c>
    </row>
    <row r="7" spans="1:17" s="73" customFormat="1" ht="30.75" customHeight="1" x14ac:dyDescent="0.25">
      <c r="A7" s="71" t="s">
        <v>6</v>
      </c>
      <c r="B7" s="71" t="s">
        <v>7</v>
      </c>
      <c r="C7" s="71">
        <v>1</v>
      </c>
      <c r="D7" s="71">
        <v>2</v>
      </c>
      <c r="E7" s="71">
        <v>3</v>
      </c>
      <c r="F7" s="71">
        <v>4</v>
      </c>
      <c r="G7" s="71">
        <v>5</v>
      </c>
      <c r="H7" s="71">
        <v>6</v>
      </c>
      <c r="I7" s="71">
        <v>7</v>
      </c>
      <c r="J7" s="71">
        <v>8</v>
      </c>
      <c r="K7" s="71">
        <v>9</v>
      </c>
      <c r="L7" s="72" t="s">
        <v>85</v>
      </c>
      <c r="M7" s="71" t="s">
        <v>86</v>
      </c>
      <c r="N7" s="71" t="s">
        <v>87</v>
      </c>
    </row>
    <row r="8" spans="1:17" ht="30" customHeight="1" x14ac:dyDescent="0.25">
      <c r="A8" s="1"/>
      <c r="B8" s="78" t="s">
        <v>22</v>
      </c>
      <c r="C8" s="46">
        <f t="shared" ref="C8:H8" si="0">SUM(C10:C25)</f>
        <v>238986929341</v>
      </c>
      <c r="D8" s="46">
        <f t="shared" si="0"/>
        <v>55407266340</v>
      </c>
      <c r="E8" s="46">
        <f t="shared" si="0"/>
        <v>183579663001</v>
      </c>
      <c r="F8" s="46">
        <f t="shared" si="0"/>
        <v>81650886024</v>
      </c>
      <c r="G8" s="46">
        <f t="shared" si="0"/>
        <v>33389820316</v>
      </c>
      <c r="H8" s="46">
        <f t="shared" si="0"/>
        <v>48261065708</v>
      </c>
      <c r="I8" s="65">
        <f>SUM(I10:I26)</f>
        <v>188332949504</v>
      </c>
      <c r="J8" s="65">
        <f t="shared" ref="J8:K8" si="1">SUM(J10:J26)</f>
        <v>43300461445</v>
      </c>
      <c r="K8" s="65">
        <f t="shared" si="1"/>
        <v>145032488059</v>
      </c>
      <c r="L8" s="61">
        <f t="shared" ref="L8:L9" si="2">F8/C8</f>
        <v>0.34165419108547113</v>
      </c>
      <c r="M8" s="50">
        <f>G8/D8</f>
        <v>0.60262529667331721</v>
      </c>
      <c r="N8" s="7">
        <f t="shared" ref="N8" si="3">H8/E8</f>
        <v>0.26288895468632117</v>
      </c>
      <c r="O8" s="80">
        <f>I8/C8</f>
        <v>0.78804707028674337</v>
      </c>
      <c r="P8" s="80">
        <f t="shared" ref="P8:Q8" si="4">J8/D8</f>
        <v>0.78149427512434821</v>
      </c>
      <c r="Q8" s="80">
        <f t="shared" si="4"/>
        <v>0.7900248082392981</v>
      </c>
    </row>
    <row r="9" spans="1:17" ht="21" hidden="1" customHeight="1" x14ac:dyDescent="0.25">
      <c r="A9" s="1"/>
      <c r="B9" s="2" t="s">
        <v>23</v>
      </c>
      <c r="C9" s="1"/>
      <c r="D9" s="1"/>
      <c r="E9" s="1"/>
      <c r="F9" s="47"/>
      <c r="G9" s="47"/>
      <c r="H9" s="47"/>
      <c r="I9" s="66"/>
      <c r="J9" s="66"/>
      <c r="K9" s="66"/>
      <c r="L9" s="61" t="e">
        <f t="shared" si="2"/>
        <v>#DIV/0!</v>
      </c>
      <c r="M9" s="7"/>
      <c r="N9" s="7"/>
      <c r="P9" s="42"/>
    </row>
    <row r="10" spans="1:17" ht="21.75" customHeight="1" x14ac:dyDescent="0.25">
      <c r="A10" s="1">
        <v>1</v>
      </c>
      <c r="B10" s="2" t="s">
        <v>69</v>
      </c>
      <c r="C10" s="6">
        <v>1779000000</v>
      </c>
      <c r="D10" s="1"/>
      <c r="E10" s="6">
        <v>1779000000</v>
      </c>
      <c r="F10" s="47">
        <f>G10+H10</f>
        <v>143923850</v>
      </c>
      <c r="G10" s="47"/>
      <c r="H10" s="47">
        <v>143923850</v>
      </c>
      <c r="I10" s="66">
        <f>J10+K10</f>
        <v>546337780</v>
      </c>
      <c r="J10" s="66"/>
      <c r="K10" s="66">
        <v>546337780</v>
      </c>
      <c r="L10" s="61"/>
      <c r="M10" s="50"/>
      <c r="N10" s="7"/>
    </row>
    <row r="11" spans="1:17" ht="20.25" customHeight="1" x14ac:dyDescent="0.25">
      <c r="A11" s="1">
        <v>2</v>
      </c>
      <c r="B11" s="2" t="s">
        <v>70</v>
      </c>
      <c r="C11" s="6">
        <v>984000000</v>
      </c>
      <c r="D11" s="1"/>
      <c r="E11" s="6">
        <v>984000000</v>
      </c>
      <c r="F11" s="47">
        <f>G11+H11</f>
        <v>713437036</v>
      </c>
      <c r="G11" s="47">
        <v>140707036</v>
      </c>
      <c r="H11" s="47">
        <v>572730000</v>
      </c>
      <c r="I11" s="66">
        <f t="shared" ref="I11:I20" si="5">J11+K11</f>
        <v>1223337036</v>
      </c>
      <c r="J11" s="66">
        <v>140707036</v>
      </c>
      <c r="K11" s="66">
        <v>1082630000</v>
      </c>
      <c r="L11" s="61">
        <f t="shared" ref="L11:L19" si="6">F11/C11</f>
        <v>0.72503763821138212</v>
      </c>
      <c r="M11" s="50"/>
      <c r="N11" s="7">
        <f t="shared" ref="N11:N19" si="7">H11/E11</f>
        <v>0.58204268292682926</v>
      </c>
      <c r="O11" s="11"/>
    </row>
    <row r="12" spans="1:17" ht="20.25" customHeight="1" x14ac:dyDescent="0.25">
      <c r="A12" s="1">
        <v>3</v>
      </c>
      <c r="B12" s="2" t="s">
        <v>62</v>
      </c>
      <c r="C12" s="6">
        <f t="shared" ref="C12:C17" si="8">D12+E12</f>
        <v>99905590175</v>
      </c>
      <c r="D12" s="35">
        <v>3199615175</v>
      </c>
      <c r="E12" s="6">
        <f>92620975000+2951000000+1134000000</f>
        <v>96705975000</v>
      </c>
      <c r="F12" s="47">
        <f>G12+H12</f>
        <v>37753995467</v>
      </c>
      <c r="G12" s="47">
        <v>11272594682</v>
      </c>
      <c r="H12" s="47">
        <v>26481400785</v>
      </c>
      <c r="I12" s="66">
        <f t="shared" si="5"/>
        <v>96107373530</v>
      </c>
      <c r="J12" s="66">
        <v>11523394682</v>
      </c>
      <c r="K12" s="66">
        <v>84583978848</v>
      </c>
      <c r="L12" s="61">
        <f t="shared" si="6"/>
        <v>0.3778967263079881</v>
      </c>
      <c r="M12" s="50">
        <f t="shared" ref="M12:M17" si="9">G12/D12</f>
        <v>3.5231095195690214</v>
      </c>
      <c r="N12" s="7">
        <f t="shared" si="7"/>
        <v>0.27383417400010701</v>
      </c>
    </row>
    <row r="13" spans="1:17" ht="20.25" customHeight="1" x14ac:dyDescent="0.25">
      <c r="A13" s="1">
        <v>4</v>
      </c>
      <c r="B13" s="2" t="s">
        <v>63</v>
      </c>
      <c r="C13" s="6">
        <f t="shared" si="8"/>
        <v>21481000</v>
      </c>
      <c r="D13" s="35"/>
      <c r="E13" s="6">
        <v>21481000</v>
      </c>
      <c r="F13" s="47">
        <f t="shared" ref="F13:F14" si="10">G13+H13</f>
        <v>13899600</v>
      </c>
      <c r="G13" s="47"/>
      <c r="H13" s="47">
        <v>13899600</v>
      </c>
      <c r="I13" s="66">
        <f t="shared" si="5"/>
        <v>13899600</v>
      </c>
      <c r="J13" s="66"/>
      <c r="K13" s="66">
        <v>13899600</v>
      </c>
      <c r="L13" s="61"/>
      <c r="M13" s="50"/>
      <c r="N13" s="7"/>
    </row>
    <row r="14" spans="1:17" ht="33" customHeight="1" x14ac:dyDescent="0.25">
      <c r="A14" s="1">
        <v>5</v>
      </c>
      <c r="B14" s="2" t="s">
        <v>64</v>
      </c>
      <c r="C14" s="6">
        <f t="shared" si="8"/>
        <v>642000000</v>
      </c>
      <c r="D14" s="35"/>
      <c r="E14" s="8">
        <f>632000000+10000000</f>
        <v>642000000</v>
      </c>
      <c r="F14" s="47">
        <f t="shared" si="10"/>
        <v>63920000</v>
      </c>
      <c r="G14" s="47"/>
      <c r="H14" s="47">
        <f>17280000+46640000</f>
        <v>63920000</v>
      </c>
      <c r="I14" s="66">
        <f t="shared" si="5"/>
        <v>291132788</v>
      </c>
      <c r="J14" s="66">
        <v>135807688</v>
      </c>
      <c r="K14" s="66">
        <f>58685100+96640000</f>
        <v>155325100</v>
      </c>
      <c r="L14" s="61"/>
      <c r="M14" s="50"/>
      <c r="N14" s="7"/>
      <c r="P14" s="11"/>
    </row>
    <row r="15" spans="1:17" ht="31.5" customHeight="1" x14ac:dyDescent="0.25">
      <c r="A15" s="1">
        <v>6</v>
      </c>
      <c r="B15" s="2" t="s">
        <v>24</v>
      </c>
      <c r="C15" s="6">
        <f t="shared" si="8"/>
        <v>63000000</v>
      </c>
      <c r="D15" s="35"/>
      <c r="E15" s="8">
        <v>63000000</v>
      </c>
      <c r="F15" s="47">
        <f>G15+H15</f>
        <v>524089</v>
      </c>
      <c r="G15" s="47"/>
      <c r="H15" s="47">
        <v>524089</v>
      </c>
      <c r="I15" s="66">
        <f t="shared" si="5"/>
        <v>15437146</v>
      </c>
      <c r="J15" s="66"/>
      <c r="K15" s="66">
        <v>15437146</v>
      </c>
      <c r="L15" s="61">
        <f t="shared" si="6"/>
        <v>8.3188730158730156E-3</v>
      </c>
      <c r="M15" s="50"/>
      <c r="N15" s="7">
        <f t="shared" si="7"/>
        <v>8.3188730158730156E-3</v>
      </c>
    </row>
    <row r="16" spans="1:17" ht="21" customHeight="1" x14ac:dyDescent="0.25">
      <c r="A16" s="1">
        <v>7</v>
      </c>
      <c r="B16" s="2" t="s">
        <v>65</v>
      </c>
      <c r="C16" s="6">
        <f t="shared" si="8"/>
        <v>267000000</v>
      </c>
      <c r="D16" s="35"/>
      <c r="E16" s="8">
        <v>267000000</v>
      </c>
      <c r="F16" s="47"/>
      <c r="G16" s="47"/>
      <c r="H16" s="47"/>
      <c r="I16" s="66">
        <f t="shared" si="5"/>
        <v>115000000</v>
      </c>
      <c r="J16" s="66"/>
      <c r="K16" s="66">
        <v>115000000</v>
      </c>
      <c r="L16" s="61"/>
      <c r="M16" s="50"/>
      <c r="N16" s="7"/>
      <c r="P16" s="11"/>
    </row>
    <row r="17" spans="1:17" ht="30.75" customHeight="1" x14ac:dyDescent="0.25">
      <c r="A17" s="1">
        <v>8</v>
      </c>
      <c r="B17" s="2" t="s">
        <v>25</v>
      </c>
      <c r="C17" s="6">
        <f t="shared" si="8"/>
        <v>34615767757</v>
      </c>
      <c r="D17" s="35">
        <f>14705384825+3131074932</f>
        <v>17836459757</v>
      </c>
      <c r="E17" s="8">
        <f>15258144000+407164000+14000000+1100000000</f>
        <v>16779308000</v>
      </c>
      <c r="F17" s="47">
        <f t="shared" ref="F17:F19" si="11">G17+H17</f>
        <v>23218895960</v>
      </c>
      <c r="G17" s="47">
        <v>16276518598</v>
      </c>
      <c r="H17" s="47">
        <v>6942377362</v>
      </c>
      <c r="I17" s="66">
        <f t="shared" si="5"/>
        <v>33104688161</v>
      </c>
      <c r="J17" s="66">
        <v>21088552039</v>
      </c>
      <c r="K17" s="66">
        <v>12016136122</v>
      </c>
      <c r="L17" s="61">
        <f t="shared" si="6"/>
        <v>0.6707606811726623</v>
      </c>
      <c r="M17" s="50">
        <f t="shared" si="9"/>
        <v>0.9125419965479532</v>
      </c>
      <c r="N17" s="7">
        <f t="shared" si="7"/>
        <v>0.41374634532008114</v>
      </c>
    </row>
    <row r="18" spans="1:17" ht="42" customHeight="1" x14ac:dyDescent="0.25">
      <c r="A18" s="1">
        <v>9</v>
      </c>
      <c r="B18" s="2" t="s">
        <v>26</v>
      </c>
      <c r="C18" s="6">
        <f>D18+E18</f>
        <v>47613801938</v>
      </c>
      <c r="D18" s="3"/>
      <c r="E18" s="9">
        <f>29369000000+5541476000+899569125+4681484438+562214875+1500000000+1760057500+2000000000+1300000000</f>
        <v>47613801938</v>
      </c>
      <c r="F18" s="47">
        <f t="shared" si="11"/>
        <v>10625722031</v>
      </c>
      <c r="G18" s="47"/>
      <c r="H18" s="47">
        <v>10625722031</v>
      </c>
      <c r="I18" s="66">
        <f t="shared" si="5"/>
        <v>38641474296</v>
      </c>
      <c r="J18" s="66"/>
      <c r="K18" s="66">
        <v>38641474296</v>
      </c>
      <c r="L18" s="61">
        <f t="shared" si="6"/>
        <v>0.22316474632368602</v>
      </c>
      <c r="M18" s="50"/>
      <c r="N18" s="7">
        <f t="shared" si="7"/>
        <v>0.22316474632368602</v>
      </c>
      <c r="P18" s="11"/>
      <c r="Q18" s="11"/>
    </row>
    <row r="19" spans="1:17" ht="21" customHeight="1" x14ac:dyDescent="0.25">
      <c r="A19" s="1">
        <v>10</v>
      </c>
      <c r="B19" s="2" t="s">
        <v>27</v>
      </c>
      <c r="C19" s="6">
        <f>D19+E19</f>
        <v>9581100000</v>
      </c>
      <c r="D19" s="3"/>
      <c r="E19" s="9">
        <f>7392000000+1271900000+540000000+377200000</f>
        <v>9581100000</v>
      </c>
      <c r="F19" s="47">
        <f t="shared" si="11"/>
        <v>9056499911</v>
      </c>
      <c r="G19" s="47">
        <v>5700000000</v>
      </c>
      <c r="H19" s="47">
        <v>3356499911</v>
      </c>
      <c r="I19" s="66">
        <f t="shared" si="5"/>
        <v>17671482686</v>
      </c>
      <c r="J19" s="66">
        <v>10412000000</v>
      </c>
      <c r="K19" s="66">
        <v>7259482686</v>
      </c>
      <c r="L19" s="61">
        <f t="shared" si="6"/>
        <v>0.94524636116938554</v>
      </c>
      <c r="M19" s="50"/>
      <c r="N19" s="7">
        <f t="shared" si="7"/>
        <v>0.35032510995605931</v>
      </c>
      <c r="P19" s="11"/>
    </row>
    <row r="20" spans="1:17" ht="21" customHeight="1" x14ac:dyDescent="0.25">
      <c r="A20" s="1">
        <v>11</v>
      </c>
      <c r="B20" s="2" t="s">
        <v>28</v>
      </c>
      <c r="C20" s="6">
        <v>386000000</v>
      </c>
      <c r="D20" s="3"/>
      <c r="E20" s="9">
        <v>386000000</v>
      </c>
      <c r="F20" s="47">
        <f>G20+H20</f>
        <v>60068080</v>
      </c>
      <c r="G20" s="47"/>
      <c r="H20" s="47">
        <v>60068080</v>
      </c>
      <c r="I20" s="66">
        <f t="shared" si="5"/>
        <v>60068080</v>
      </c>
      <c r="J20" s="66"/>
      <c r="K20" s="66">
        <v>60068080</v>
      </c>
      <c r="L20" s="61"/>
      <c r="M20" s="50"/>
      <c r="N20" s="7"/>
      <c r="P20" s="11"/>
    </row>
    <row r="21" spans="1:17" ht="21" customHeight="1" x14ac:dyDescent="0.25">
      <c r="A21" s="1">
        <v>12</v>
      </c>
      <c r="B21" s="2" t="s">
        <v>29</v>
      </c>
      <c r="C21" s="6">
        <v>2891000000</v>
      </c>
      <c r="D21" s="3"/>
      <c r="E21" s="8">
        <v>2891000000</v>
      </c>
      <c r="F21" s="47"/>
      <c r="G21" s="47"/>
      <c r="H21" s="47">
        <f>F21</f>
        <v>0</v>
      </c>
      <c r="I21" s="66"/>
      <c r="J21" s="66"/>
      <c r="K21" s="66"/>
      <c r="L21" s="61"/>
      <c r="M21" s="50"/>
      <c r="N21" s="7"/>
    </row>
    <row r="22" spans="1:17" ht="58.5" customHeight="1" x14ac:dyDescent="0.25">
      <c r="A22" s="1">
        <v>13</v>
      </c>
      <c r="B22" s="2" t="s">
        <v>66</v>
      </c>
      <c r="C22" s="6">
        <v>738000000</v>
      </c>
      <c r="D22" s="3"/>
      <c r="E22" s="8">
        <v>738000000</v>
      </c>
      <c r="F22" s="47"/>
      <c r="G22" s="47"/>
      <c r="H22" s="47"/>
      <c r="I22" s="66"/>
      <c r="J22" s="66"/>
      <c r="K22" s="66"/>
      <c r="L22" s="61"/>
      <c r="M22" s="7"/>
      <c r="N22" s="7"/>
    </row>
    <row r="23" spans="1:17" ht="57" customHeight="1" x14ac:dyDescent="0.25">
      <c r="A23" s="36">
        <v>14</v>
      </c>
      <c r="B23" s="37" t="s">
        <v>71</v>
      </c>
      <c r="C23" s="38">
        <v>1000000</v>
      </c>
      <c r="D23" s="39"/>
      <c r="E23" s="40">
        <v>1000000</v>
      </c>
      <c r="F23" s="48"/>
      <c r="G23" s="48"/>
      <c r="H23" s="48"/>
      <c r="I23" s="67"/>
      <c r="J23" s="67"/>
      <c r="K23" s="67"/>
      <c r="L23" s="62"/>
      <c r="M23" s="51"/>
      <c r="N23" s="51"/>
    </row>
    <row r="24" spans="1:17" ht="22.5" customHeight="1" x14ac:dyDescent="0.25">
      <c r="A24" s="43">
        <v>15</v>
      </c>
      <c r="B24" s="44" t="s">
        <v>67</v>
      </c>
      <c r="C24" s="45">
        <v>39419807045</v>
      </c>
      <c r="D24" s="45">
        <f>33431384363+393807045+546000000</f>
        <v>34371191408</v>
      </c>
      <c r="E24" s="45">
        <f>C24-D24</f>
        <v>5048615637</v>
      </c>
      <c r="F24" s="49"/>
      <c r="G24" s="49"/>
      <c r="H24" s="49"/>
      <c r="I24" s="49"/>
      <c r="J24" s="49"/>
      <c r="K24" s="49"/>
      <c r="L24" s="44"/>
      <c r="M24" s="44"/>
      <c r="N24" s="44"/>
    </row>
    <row r="25" spans="1:17" ht="22.5" customHeight="1" x14ac:dyDescent="0.25">
      <c r="A25" s="43">
        <v>16</v>
      </c>
      <c r="B25" s="44" t="s">
        <v>68</v>
      </c>
      <c r="C25" s="45">
        <f>D25+E25</f>
        <v>78381426</v>
      </c>
      <c r="D25" s="44"/>
      <c r="E25" s="45">
        <f>13424097+64957329</f>
        <v>78381426</v>
      </c>
      <c r="F25" s="49"/>
      <c r="G25" s="49"/>
      <c r="H25" s="49"/>
      <c r="I25" s="49"/>
      <c r="J25" s="49"/>
      <c r="K25" s="49"/>
      <c r="L25" s="44"/>
      <c r="M25" s="44"/>
      <c r="N25" s="44"/>
    </row>
    <row r="26" spans="1:17" ht="22.5" customHeight="1" x14ac:dyDescent="0.25">
      <c r="A26" s="43">
        <v>17</v>
      </c>
      <c r="B26" s="44" t="s">
        <v>78</v>
      </c>
      <c r="C26" s="45"/>
      <c r="D26" s="44"/>
      <c r="E26" s="45"/>
      <c r="F26" s="49"/>
      <c r="G26" s="49"/>
      <c r="H26" s="49"/>
      <c r="I26" s="66">
        <f t="shared" ref="I26" si="12">J26+K26</f>
        <v>542718401</v>
      </c>
      <c r="J26" s="49"/>
      <c r="K26" s="49">
        <v>542718401</v>
      </c>
      <c r="L26" s="44"/>
      <c r="M26" s="44"/>
      <c r="N26" s="44"/>
    </row>
  </sheetData>
  <mergeCells count="11">
    <mergeCell ref="K4:N4"/>
    <mergeCell ref="H1:N1"/>
    <mergeCell ref="A5:A6"/>
    <mergeCell ref="B5:B6"/>
    <mergeCell ref="C5:E5"/>
    <mergeCell ref="F5:H5"/>
    <mergeCell ref="L5:N5"/>
    <mergeCell ref="I5:K5"/>
    <mergeCell ref="A3:N3"/>
    <mergeCell ref="A1:B1"/>
    <mergeCell ref="A2:N2"/>
  </mergeCells>
  <pageMargins left="0.43" right="0.17" top="0.34" bottom="0.2" header="0.2" footer="0.25"/>
  <pageSetup paperSize="9" scale="77" orientation="landscape" verticalDpi="0" r:id="rId1"/>
  <colBreaks count="1" manualBreakCount="1">
    <brk id="14" max="2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3</vt:i4>
      </vt:variant>
      <vt:variant>
        <vt:lpstr>Phạm vi có Tên</vt:lpstr>
      </vt:variant>
      <vt:variant>
        <vt:i4>4</vt:i4>
      </vt:variant>
    </vt:vector>
  </HeadingPairs>
  <TitlesOfParts>
    <vt:vector size="7" baseType="lpstr">
      <vt:lpstr>113CKTC</vt:lpstr>
      <vt:lpstr>114CKTC</vt:lpstr>
      <vt:lpstr>115CKTC</vt:lpstr>
      <vt:lpstr>'114CKTC'!Print_Area</vt:lpstr>
      <vt:lpstr>'115CKTC'!Print_Area</vt:lpstr>
      <vt:lpstr>'114CKTC'!Vùng_In</vt:lpstr>
      <vt:lpstr>'115CKTC'!Vùng_In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nhatthienkt</dc:creator>
  <cp:lastModifiedBy>Admin</cp:lastModifiedBy>
  <cp:lastPrinted>2026-01-09T08:59:48Z</cp:lastPrinted>
  <dcterms:created xsi:type="dcterms:W3CDTF">2019-01-09T14:57:44Z</dcterms:created>
  <dcterms:modified xsi:type="dcterms:W3CDTF">2026-01-09T09:00:16Z</dcterms:modified>
</cp:coreProperties>
</file>